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06"/>
  <workbookPr/>
  <xr:revisionPtr revIDLastSave="0" documentId="8_{D28906C1-957E-4FFA-87A7-CCF2CE508EEF}" xr6:coauthVersionLast="47" xr6:coauthVersionMax="47" xr10:uidLastSave="{00000000-0000-0000-0000-000000000000}"/>
  <bookViews>
    <workbookView xWindow="0" yWindow="0" windowWidth="0" windowHeight="0" xr2:uid="{00000000-000D-0000-FFFF-FFFF00000000}"/>
  </bookViews>
  <sheets>
    <sheet name="Costs Alpha Electro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tehj14wTwrr9hL7O0/SkjmIL9uw=="/>
    </ext>
  </extLst>
</workbook>
</file>

<file path=xl/calcChain.xml><?xml version="1.0" encoding="utf-8"?>
<calcChain xmlns="http://schemas.openxmlformats.org/spreadsheetml/2006/main">
  <c r="L41" i="1" l="1"/>
  <c r="L42" i="1" s="1"/>
  <c r="L37" i="1"/>
  <c r="L36" i="1"/>
  <c r="L35" i="1"/>
  <c r="L38" i="1" s="1"/>
  <c r="L39" i="1" s="1"/>
  <c r="L52" i="1" s="1"/>
  <c r="L30" i="1"/>
  <c r="L29" i="1"/>
  <c r="L31" i="1" s="1"/>
  <c r="L32" i="1" s="1"/>
  <c r="L51" i="1" s="1"/>
  <c r="G24" i="1"/>
  <c r="L24" i="1" s="1"/>
  <c r="L25" i="1" s="1"/>
  <c r="L18" i="1"/>
  <c r="L19" i="1" s="1"/>
  <c r="I14" i="1"/>
  <c r="L14" i="1" s="1"/>
  <c r="I13" i="1"/>
  <c r="L13" i="1" s="1"/>
  <c r="K12" i="1"/>
  <c r="I12" i="1"/>
  <c r="L12" i="1" s="1"/>
  <c r="K11" i="1"/>
  <c r="I11" i="1"/>
  <c r="L11" i="1" s="1"/>
  <c r="K10" i="1"/>
  <c r="I10" i="1"/>
  <c r="L10" i="1" s="1"/>
  <c r="L15" i="1" s="1"/>
  <c r="L16" i="1" s="1"/>
  <c r="L48" i="1" s="1"/>
  <c r="K9" i="1"/>
  <c r="I9" i="1"/>
  <c r="L9" i="1" s="1"/>
  <c r="K8" i="1"/>
  <c r="I8" i="1"/>
  <c r="L8" i="1" s="1"/>
  <c r="K55" i="1" l="1"/>
  <c r="L50" i="1"/>
  <c r="L20" i="1"/>
  <c r="L49" i="1"/>
  <c r="L26" i="1"/>
  <c r="K56" i="1" s="1"/>
  <c r="L53" i="1"/>
  <c r="L44" i="1"/>
</calcChain>
</file>

<file path=xl/sharedStrings.xml><?xml version="1.0" encoding="utf-8"?>
<sst xmlns="http://schemas.openxmlformats.org/spreadsheetml/2006/main" count="72" uniqueCount="61">
  <si>
    <t>Running cost calculator for Pipistrel Elelctro</t>
  </si>
  <si>
    <t>Anual expected flying hours:</t>
  </si>
  <si>
    <t>insert the value in green field</t>
  </si>
  <si>
    <t>Expected prices</t>
  </si>
  <si>
    <t>1.</t>
  </si>
  <si>
    <t>Maintennance and repairs</t>
  </si>
  <si>
    <t>Quantity</t>
  </si>
  <si>
    <t>item</t>
  </si>
  <si>
    <t>material</t>
  </si>
  <si>
    <t>material T</t>
  </si>
  <si>
    <t>hours</t>
  </si>
  <si>
    <t>labour cost</t>
  </si>
  <si>
    <t>Total without VAT</t>
  </si>
  <si>
    <t>For the period of 2000 hours</t>
  </si>
  <si>
    <t>100 hr service</t>
  </si>
  <si>
    <t>input here your labor cost per hour</t>
  </si>
  <si>
    <t>200 hr service</t>
  </si>
  <si>
    <t>2000 hrs service with  with batery refurbishment cost</t>
  </si>
  <si>
    <t xml:space="preserve">1000 hrs service </t>
  </si>
  <si>
    <t xml:space="preserve">2000 hr engine overhaul </t>
  </si>
  <si>
    <t>not needed if aircraft fly 1200 hours/year</t>
  </si>
  <si>
    <t>Time limited 5 years parts</t>
  </si>
  <si>
    <t>all included</t>
  </si>
  <si>
    <t>unexpected</t>
  </si>
  <si>
    <t>Total</t>
  </si>
  <si>
    <t>Maintennance &amp; repair cost per hour</t>
  </si>
  <si>
    <t xml:space="preserve">Electricity </t>
  </si>
  <si>
    <t>average consumption per hour KW</t>
  </si>
  <si>
    <t>Average price of the electricity</t>
  </si>
  <si>
    <t>cost per hour</t>
  </si>
  <si>
    <t>Aircraft operating costs per hour</t>
  </si>
  <si>
    <t>Depreciation  (insert the value in green field)</t>
  </si>
  <si>
    <t>without VAT</t>
  </si>
  <si>
    <t>Investment</t>
  </si>
  <si>
    <t>depreciation period in years</t>
  </si>
  <si>
    <t>Depreciation cost per hour</t>
  </si>
  <si>
    <t>Aircraft operating costs per hour including depreciation</t>
  </si>
  <si>
    <t>4.</t>
  </si>
  <si>
    <t>Insurance (insert the value in green field)</t>
  </si>
  <si>
    <t>basic insurance (add the cost you pay)</t>
  </si>
  <si>
    <t>Comprehensive insurance  (add the cost you pay)</t>
  </si>
  <si>
    <t>Insurance cost per hour</t>
  </si>
  <si>
    <t>5.</t>
  </si>
  <si>
    <t>Annual fees and duties (insert the value in green field)</t>
  </si>
  <si>
    <t>CAA fee (add the cost you pay)</t>
  </si>
  <si>
    <t>registration (add the cost you pay)</t>
  </si>
  <si>
    <t>(Others)</t>
  </si>
  <si>
    <t>6.</t>
  </si>
  <si>
    <t>Airport &amp; hangar (insert the value in green field)</t>
  </si>
  <si>
    <t>costs per months (add the cost you pay)</t>
  </si>
  <si>
    <t>Airport and hangar cost per hour</t>
  </si>
  <si>
    <t>Aircraft operating costs per hour TOTAL</t>
  </si>
  <si>
    <t>SUMMARY</t>
  </si>
  <si>
    <t>maintenance and repairs</t>
  </si>
  <si>
    <t>depreciation</t>
  </si>
  <si>
    <t>electricity</t>
  </si>
  <si>
    <t>insurance</t>
  </si>
  <si>
    <t>Fee and duties</t>
  </si>
  <si>
    <t>airport and hangar ?</t>
  </si>
  <si>
    <t>ENERGY COST PER HOUR</t>
  </si>
  <si>
    <t>Operating costs per hour including depreciation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</si>
</sst>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#,##0.00\ &quot;€&quot;"/>
    <numFmt numFmtId="166" formatCode="0.0"/>
  </numFmts>
  <fonts count="17">
    <font>
      <sz val="11"/>
      <color theme="1"/>
      <name val="Calibri"/>
      <scheme val="minor"/>
    </font>
    <font>
      <b/>
      <sz val="14"/>
      <color theme="1"/>
      <name val="Calibri"/>
    </font>
    <font>
      <b/>
      <sz val="14"/>
      <color rgb="FFFFFFFF"/>
      <name val="Calibri"/>
    </font>
    <font>
      <sz val="18"/>
      <color theme="1"/>
      <name val="Calibri"/>
    </font>
    <font>
      <sz val="11"/>
      <color theme="1"/>
      <name val="Calibri"/>
    </font>
    <font>
      <sz val="11"/>
      <color theme="0"/>
      <name val="Calibri"/>
    </font>
    <font>
      <b/>
      <sz val="12"/>
      <color theme="0"/>
      <name val="Calibri"/>
    </font>
    <font>
      <b/>
      <sz val="14"/>
      <color theme="0"/>
      <name val="Calibri"/>
    </font>
    <font>
      <b/>
      <sz val="11"/>
      <color theme="1"/>
      <name val="Calibri"/>
    </font>
    <font>
      <sz val="10"/>
      <color theme="1"/>
      <name val="Calibri"/>
    </font>
    <font>
      <sz val="11"/>
      <color theme="1"/>
      <name val="Calibri"/>
      <scheme val="minor"/>
    </font>
    <font>
      <i/>
      <sz val="10"/>
      <color theme="1"/>
      <name val="Calibri"/>
    </font>
    <font>
      <b/>
      <sz val="11"/>
      <color theme="0"/>
      <name val="Calibri"/>
    </font>
    <font>
      <b/>
      <sz val="11"/>
      <color rgb="FFFFFFFF"/>
      <name val="Calibri"/>
    </font>
    <font>
      <i/>
      <sz val="11"/>
      <color theme="1"/>
      <name val="Calibri"/>
    </font>
    <font>
      <sz val="11"/>
      <color rgb="FFFFFFFF"/>
      <name val="Calibri"/>
    </font>
    <font>
      <b/>
      <sz val="12"/>
      <color theme="1"/>
      <name val="Calibri"/>
    </font>
  </fonts>
  <fills count="9">
    <fill>
      <patternFill patternType="none"/>
    </fill>
    <fill>
      <patternFill patternType="gray125"/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8496B0"/>
        <bgColor rgb="FF8496B0"/>
      </patternFill>
    </fill>
    <fill>
      <patternFill patternType="solid">
        <fgColor rgb="FFD8D8D8"/>
        <bgColor rgb="FFD8D8D8"/>
      </patternFill>
    </fill>
    <fill>
      <patternFill patternType="solid">
        <fgColor rgb="FFF9ADAD"/>
        <bgColor rgb="FFF9ADAD"/>
      </patternFill>
    </fill>
    <fill>
      <patternFill patternType="solid">
        <fgColor rgb="FFFFC000"/>
        <bgColor rgb="FFFFC000"/>
      </patternFill>
    </fill>
    <fill>
      <patternFill patternType="solid">
        <fgColor rgb="FFF2F2F2"/>
        <bgColor rgb="FFF2F2F2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4" fillId="0" borderId="0" xfId="0" applyFont="1" applyAlignment="1">
      <alignment horizontal="center"/>
    </xf>
    <xf numFmtId="0" fontId="5" fillId="3" borderId="1" xfId="0" applyFont="1" applyFill="1" applyBorder="1"/>
    <xf numFmtId="0" fontId="6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8" fillId="0" borderId="0" xfId="0" applyFont="1"/>
    <xf numFmtId="0" fontId="4" fillId="0" borderId="2" xfId="0" applyFont="1" applyBorder="1" applyAlignment="1">
      <alignment horizontal="center"/>
    </xf>
    <xf numFmtId="0" fontId="1" fillId="0" borderId="2" xfId="0" applyFont="1" applyBorder="1"/>
    <xf numFmtId="0" fontId="4" fillId="0" borderId="2" xfId="0" applyFont="1" applyBorder="1"/>
    <xf numFmtId="0" fontId="5" fillId="4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3" xfId="0" applyFont="1" applyBorder="1"/>
    <xf numFmtId="0" fontId="9" fillId="0" borderId="3" xfId="0" applyFont="1" applyBorder="1" applyAlignment="1">
      <alignment horizontal="center"/>
    </xf>
    <xf numFmtId="0" fontId="10" fillId="0" borderId="0" xfId="0" applyFont="1"/>
    <xf numFmtId="0" fontId="9" fillId="0" borderId="3" xfId="0" applyFont="1" applyBorder="1" applyAlignment="1">
      <alignment horizontal="center" wrapText="1"/>
    </xf>
    <xf numFmtId="164" fontId="9" fillId="0" borderId="3" xfId="0" applyNumberFormat="1" applyFont="1" applyBorder="1" applyAlignment="1">
      <alignment horizontal="center"/>
    </xf>
    <xf numFmtId="0" fontId="4" fillId="0" borderId="0" xfId="0" applyFont="1" applyAlignment="1">
      <alignment horizontal="right"/>
    </xf>
    <xf numFmtId="0" fontId="9" fillId="3" borderId="3" xfId="0" applyFont="1" applyFill="1" applyBorder="1" applyAlignment="1">
      <alignment horizontal="center"/>
    </xf>
    <xf numFmtId="0" fontId="9" fillId="0" borderId="3" xfId="0" applyFont="1" applyBorder="1"/>
    <xf numFmtId="0" fontId="11" fillId="5" borderId="3" xfId="0" applyFont="1" applyFill="1" applyBorder="1" applyAlignment="1">
      <alignment horizontal="right"/>
    </xf>
    <xf numFmtId="0" fontId="4" fillId="5" borderId="3" xfId="0" applyFont="1" applyFill="1" applyBorder="1"/>
    <xf numFmtId="164" fontId="11" fillId="5" borderId="4" xfId="0" applyNumberFormat="1" applyFont="1" applyFill="1" applyBorder="1" applyAlignment="1">
      <alignment horizontal="center"/>
    </xf>
    <xf numFmtId="0" fontId="8" fillId="6" borderId="3" xfId="0" applyFont="1" applyFill="1" applyBorder="1"/>
    <xf numFmtId="0" fontId="4" fillId="6" borderId="3" xfId="0" applyFont="1" applyFill="1" applyBorder="1"/>
    <xf numFmtId="164" fontId="8" fillId="6" borderId="4" xfId="0" applyNumberFormat="1" applyFont="1" applyFill="1" applyBorder="1" applyAlignment="1">
      <alignment horizontal="center"/>
    </xf>
    <xf numFmtId="0" fontId="4" fillId="3" borderId="1" xfId="0" applyFont="1" applyFill="1" applyBorder="1"/>
    <xf numFmtId="165" fontId="8" fillId="3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8" fillId="6" borderId="3" xfId="0" applyNumberFormat="1" applyFont="1" applyFill="1" applyBorder="1" applyAlignment="1">
      <alignment horizontal="center"/>
    </xf>
    <xf numFmtId="0" fontId="8" fillId="7" borderId="3" xfId="0" applyFont="1" applyFill="1" applyBorder="1"/>
    <xf numFmtId="0" fontId="4" fillId="7" borderId="3" xfId="0" applyFont="1" applyFill="1" applyBorder="1"/>
    <xf numFmtId="0" fontId="4" fillId="3" borderId="3" xfId="0" applyFont="1" applyFill="1" applyBorder="1"/>
    <xf numFmtId="164" fontId="8" fillId="7" borderId="3" xfId="0" applyNumberFormat="1" applyFont="1" applyFill="1" applyBorder="1" applyAlignment="1">
      <alignment horizontal="center"/>
    </xf>
    <xf numFmtId="0" fontId="4" fillId="0" borderId="6" xfId="0" applyFont="1" applyBorder="1"/>
    <xf numFmtId="164" fontId="13" fillId="2" borderId="3" xfId="0" applyNumberFormat="1" applyFont="1" applyFill="1" applyBorder="1" applyAlignment="1">
      <alignment horizontal="center"/>
    </xf>
    <xf numFmtId="165" fontId="4" fillId="3" borderId="3" xfId="0" applyNumberFormat="1" applyFont="1" applyFill="1" applyBorder="1" applyAlignment="1">
      <alignment horizontal="center"/>
    </xf>
    <xf numFmtId="165" fontId="8" fillId="3" borderId="3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8" fillId="7" borderId="3" xfId="0" applyFont="1" applyFill="1" applyBorder="1" applyAlignment="1">
      <alignment wrapText="1"/>
    </xf>
    <xf numFmtId="0" fontId="13" fillId="2" borderId="3" xfId="0" applyFont="1" applyFill="1" applyBorder="1" applyAlignment="1">
      <alignment horizontal="center"/>
    </xf>
    <xf numFmtId="0" fontId="14" fillId="5" borderId="3" xfId="0" applyFont="1" applyFill="1" applyBorder="1" applyAlignment="1">
      <alignment horizontal="right"/>
    </xf>
    <xf numFmtId="164" fontId="4" fillId="5" borderId="3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6" fillId="3" borderId="1" xfId="0" applyFont="1" applyFill="1" applyBorder="1"/>
    <xf numFmtId="0" fontId="5" fillId="7" borderId="3" xfId="0" applyFont="1" applyFill="1" applyBorder="1"/>
    <xf numFmtId="164" fontId="16" fillId="7" borderId="3" xfId="0" applyNumberFormat="1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4" fillId="0" borderId="8" xfId="0" applyFont="1" applyBorder="1"/>
    <xf numFmtId="0" fontId="5" fillId="4" borderId="9" xfId="0" applyFont="1" applyFill="1" applyBorder="1" applyAlignment="1">
      <alignment horizontal="center"/>
    </xf>
    <xf numFmtId="0" fontId="4" fillId="8" borderId="10" xfId="0" applyFont="1" applyFill="1" applyBorder="1"/>
    <xf numFmtId="0" fontId="4" fillId="8" borderId="3" xfId="0" applyFont="1" applyFill="1" applyBorder="1"/>
    <xf numFmtId="164" fontId="4" fillId="0" borderId="11" xfId="0" applyNumberFormat="1" applyFont="1" applyBorder="1" applyAlignment="1">
      <alignment horizontal="right"/>
    </xf>
    <xf numFmtId="165" fontId="4" fillId="0" borderId="0" xfId="0" applyNumberFormat="1" applyFont="1"/>
    <xf numFmtId="0" fontId="4" fillId="8" borderId="12" xfId="0" applyFont="1" applyFill="1" applyBorder="1"/>
    <xf numFmtId="0" fontId="4" fillId="8" borderId="13" xfId="0" applyFont="1" applyFill="1" applyBorder="1"/>
    <xf numFmtId="0" fontId="4" fillId="0" borderId="13" xfId="0" applyFont="1" applyBorder="1"/>
    <xf numFmtId="164" fontId="4" fillId="0" borderId="14" xfId="0" applyNumberFormat="1" applyFont="1" applyBorder="1" applyAlignment="1">
      <alignment horizontal="right"/>
    </xf>
    <xf numFmtId="165" fontId="8" fillId="3" borderId="1" xfId="0" applyNumberFormat="1" applyFont="1" applyFill="1" applyBorder="1" applyAlignment="1">
      <alignment horizontal="left"/>
    </xf>
    <xf numFmtId="0" fontId="16" fillId="3" borderId="15" xfId="0" applyFont="1" applyFill="1" applyBorder="1"/>
    <xf numFmtId="165" fontId="8" fillId="3" borderId="16" xfId="0" applyNumberFormat="1" applyFont="1" applyFill="1" applyBorder="1" applyAlignment="1">
      <alignment horizontal="left"/>
    </xf>
    <xf numFmtId="165" fontId="8" fillId="3" borderId="17" xfId="0" applyNumberFormat="1" applyFont="1" applyFill="1" applyBorder="1" applyAlignment="1">
      <alignment horizontal="left"/>
    </xf>
    <xf numFmtId="164" fontId="16" fillId="3" borderId="17" xfId="0" applyNumberFormat="1" applyFont="1" applyFill="1" applyBorder="1" applyAlignment="1">
      <alignment horizontal="center"/>
    </xf>
    <xf numFmtId="0" fontId="8" fillId="3" borderId="18" xfId="0" applyFont="1" applyFill="1" applyBorder="1"/>
    <xf numFmtId="0" fontId="4" fillId="3" borderId="17" xfId="0" applyFont="1" applyFill="1" applyBorder="1"/>
    <xf numFmtId="164" fontId="16" fillId="3" borderId="16" xfId="0" applyNumberFormat="1" applyFont="1" applyFill="1" applyBorder="1" applyAlignment="1">
      <alignment horizontal="center"/>
    </xf>
    <xf numFmtId="166" fontId="12" fillId="2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sz="2400" b="1" i="0">
                <a:solidFill>
                  <a:srgbClr val="757575"/>
                </a:solidFill>
                <a:latin typeface="+mn-lt"/>
              </a:defRPr>
            </a:pPr>
            <a:r>
              <a:rPr lang="en-US" sz="2400" b="1" i="0">
                <a:solidFill>
                  <a:srgbClr val="757575"/>
                </a:solidFill>
                <a:latin typeface="+mn-lt"/>
              </a:rPr>
              <a:t>Cost allocation per flying hour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8468158454624989"/>
          <c:y val="0.17768445294663546"/>
          <c:w val="0.77516044890751179"/>
          <c:h val="0.6978124412864877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109C-4AAB-BD18-1643E3C67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3-109C-4AAB-BD18-1643E3C67FA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5-109C-4AAB-BD18-1643E3C67FA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7-109C-4AAB-BD18-1643E3C67FA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9-109C-4AAB-BD18-1643E3C67FA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109C-4AAB-BD18-1643E3C67FA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'Costs Alpha Electro'!$G$48:$G$53</c:f>
              <c:strCache>
                <c:ptCount val="6"/>
                <c:pt idx="0">
                  <c:v>maintenance and repairs</c:v>
                </c:pt>
                <c:pt idx="1">
                  <c:v>depreciation</c:v>
                </c:pt>
                <c:pt idx="2">
                  <c:v>electricity</c:v>
                </c:pt>
                <c:pt idx="3">
                  <c:v>insurance</c:v>
                </c:pt>
                <c:pt idx="4">
                  <c:v>Fee and duties</c:v>
                </c:pt>
                <c:pt idx="5">
                  <c:v>airport and hangar ?</c:v>
                </c:pt>
              </c:strCache>
            </c:strRef>
          </c:cat>
          <c:val>
            <c:numRef>
              <c:f>'Costs Alpha Electro'!$L$48:$L$53</c:f>
              <c:numCache>
                <c:formatCode>"$"#,##0.00</c:formatCode>
                <c:ptCount val="6"/>
                <c:pt idx="0">
                  <c:v>16.905000000000001</c:v>
                </c:pt>
                <c:pt idx="1">
                  <c:v>16.532258064516128</c:v>
                </c:pt>
                <c:pt idx="2">
                  <c:v>7.2</c:v>
                </c:pt>
                <c:pt idx="3">
                  <c:v>28.467741935483872</c:v>
                </c:pt>
                <c:pt idx="4">
                  <c:v>0.43548387096774194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09C-4AAB-BD18-1643E3C67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295275</xdr:colOff>
      <xdr:row>0</xdr:row>
      <xdr:rowOff>152400</xdr:rowOff>
    </xdr:from>
    <xdr:ext cx="7667625" cy="6734175"/>
    <xdr:graphicFrame macro="">
      <xdr:nvGraphicFramePr>
        <xdr:cNvPr id="1112478308" name="Chart 1">
          <a:extLst>
            <a:ext uri="{FF2B5EF4-FFF2-40B4-BE49-F238E27FC236}">
              <a16:creationId xmlns:a16="http://schemas.microsoft.com/office/drawing/2014/main" id="{00000000-0008-0000-0000-000064124F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0"/>
  <sheetViews>
    <sheetView tabSelected="1" topLeftCell="B16" workbookViewId="0">
      <selection activeCell="F25" sqref="F25"/>
    </sheetView>
  </sheetViews>
  <sheetFormatPr defaultColWidth="14.42578125" defaultRowHeight="15" customHeight="1"/>
  <cols>
    <col min="1" max="1" width="6.28515625" customWidth="1"/>
    <col min="2" max="2" width="10.85546875" customWidth="1"/>
    <col min="3" max="4" width="8.7109375" customWidth="1"/>
    <col min="5" max="5" width="35.85546875" customWidth="1"/>
    <col min="6" max="6" width="13.140625" customWidth="1"/>
    <col min="7" max="7" width="48.7109375" customWidth="1"/>
    <col min="8" max="8" width="8.5703125" customWidth="1"/>
    <col min="9" max="9" width="11.7109375" customWidth="1"/>
    <col min="10" max="10" width="6.85546875" customWidth="1"/>
    <col min="11" max="11" width="14.85546875" customWidth="1"/>
    <col min="12" max="12" width="17.140625" customWidth="1"/>
    <col min="13" max="13" width="9.42578125" customWidth="1"/>
    <col min="14" max="27" width="8.7109375" customWidth="1"/>
  </cols>
  <sheetData>
    <row r="1" spans="1:13">
      <c r="A1" s="1" t="s">
        <v>0</v>
      </c>
    </row>
    <row r="2" spans="1:13">
      <c r="E2" s="2" t="s">
        <v>1</v>
      </c>
      <c r="G2" s="2"/>
    </row>
    <row r="3" spans="1:13">
      <c r="E3" s="3">
        <v>620</v>
      </c>
      <c r="G3" s="4" t="s">
        <v>2</v>
      </c>
      <c r="H3" s="5"/>
      <c r="I3" s="5"/>
      <c r="J3" s="5"/>
    </row>
    <row r="4" spans="1:13">
      <c r="D4" s="6"/>
      <c r="E4" s="7"/>
      <c r="H4" s="8"/>
      <c r="I4" s="8"/>
      <c r="J4" s="8"/>
    </row>
    <row r="6" spans="1:13">
      <c r="B6" s="5"/>
      <c r="C6" s="1"/>
      <c r="F6" s="9" t="s">
        <v>3</v>
      </c>
    </row>
    <row r="7" spans="1:13">
      <c r="B7" s="10" t="s">
        <v>4</v>
      </c>
      <c r="C7" s="11" t="s">
        <v>5</v>
      </c>
      <c r="D7" s="12"/>
      <c r="E7" s="12"/>
      <c r="F7" s="13" t="s">
        <v>6</v>
      </c>
      <c r="G7" s="13" t="s">
        <v>7</v>
      </c>
      <c r="H7" s="13" t="s">
        <v>8</v>
      </c>
      <c r="I7" s="13" t="s">
        <v>9</v>
      </c>
      <c r="J7" s="13" t="s">
        <v>10</v>
      </c>
      <c r="K7" s="13" t="s">
        <v>11</v>
      </c>
      <c r="L7" s="13" t="s">
        <v>12</v>
      </c>
      <c r="M7" s="14"/>
    </row>
    <row r="8" spans="1:13">
      <c r="B8" s="5"/>
      <c r="C8" s="9" t="s">
        <v>13</v>
      </c>
      <c r="F8" s="15">
        <v>7</v>
      </c>
      <c r="G8" s="15" t="s">
        <v>14</v>
      </c>
      <c r="H8" s="15">
        <v>15</v>
      </c>
      <c r="I8" s="16">
        <f t="shared" ref="I8:I14" si="0">F8*H8</f>
        <v>105</v>
      </c>
      <c r="J8" s="15">
        <v>2</v>
      </c>
      <c r="K8" s="17">
        <f>J8*C9*F8</f>
        <v>1120</v>
      </c>
      <c r="L8" s="15">
        <f t="shared" ref="L8:L12" si="1">I8+K8</f>
        <v>1225</v>
      </c>
      <c r="M8" s="14"/>
    </row>
    <row r="9" spans="1:13" ht="14.25" customHeight="1">
      <c r="B9" s="5"/>
      <c r="C9" s="3">
        <v>80</v>
      </c>
      <c r="D9" s="18" t="s">
        <v>15</v>
      </c>
      <c r="F9" s="15">
        <v>9</v>
      </c>
      <c r="G9" s="15" t="s">
        <v>16</v>
      </c>
      <c r="H9" s="15">
        <v>25</v>
      </c>
      <c r="I9" s="16">
        <f t="shared" si="0"/>
        <v>225</v>
      </c>
      <c r="J9" s="15">
        <v>3</v>
      </c>
      <c r="K9" s="17">
        <f>J9*F9*C9</f>
        <v>2160</v>
      </c>
      <c r="L9" s="15">
        <f t="shared" si="1"/>
        <v>2385</v>
      </c>
      <c r="M9" s="14"/>
    </row>
    <row r="10" spans="1:13">
      <c r="F10" s="17">
        <v>1</v>
      </c>
      <c r="G10" s="17" t="s">
        <v>17</v>
      </c>
      <c r="H10" s="17">
        <v>22000</v>
      </c>
      <c r="I10" s="16">
        <f t="shared" si="0"/>
        <v>22000</v>
      </c>
      <c r="J10" s="17">
        <v>4</v>
      </c>
      <c r="K10" s="17">
        <f>J10*F10*C9</f>
        <v>320</v>
      </c>
      <c r="L10" s="15">
        <f t="shared" si="1"/>
        <v>22320</v>
      </c>
    </row>
    <row r="11" spans="1:13">
      <c r="F11" s="17">
        <v>2</v>
      </c>
      <c r="G11" s="19" t="s">
        <v>18</v>
      </c>
      <c r="H11" s="17">
        <v>1200</v>
      </c>
      <c r="I11" s="16">
        <f t="shared" si="0"/>
        <v>2400</v>
      </c>
      <c r="J11" s="17">
        <v>18</v>
      </c>
      <c r="K11" s="17">
        <f>J11*F11*C9</f>
        <v>2880</v>
      </c>
      <c r="L11" s="15">
        <f t="shared" si="1"/>
        <v>5280</v>
      </c>
    </row>
    <row r="12" spans="1:13">
      <c r="F12" s="17">
        <v>1</v>
      </c>
      <c r="G12" s="17" t="s">
        <v>19</v>
      </c>
      <c r="H12" s="17">
        <v>500</v>
      </c>
      <c r="I12" s="16">
        <f t="shared" si="0"/>
        <v>500</v>
      </c>
      <c r="J12" s="17">
        <v>6</v>
      </c>
      <c r="K12" s="17">
        <f>J12*C9</f>
        <v>480</v>
      </c>
      <c r="L12" s="15">
        <f t="shared" si="1"/>
        <v>980</v>
      </c>
    </row>
    <row r="13" spans="1:13">
      <c r="E13" s="18" t="s">
        <v>20</v>
      </c>
      <c r="F13" s="17">
        <v>3</v>
      </c>
      <c r="G13" s="17" t="s">
        <v>21</v>
      </c>
      <c r="H13" s="17">
        <v>1410</v>
      </c>
      <c r="I13" s="16">
        <f t="shared" si="0"/>
        <v>4230</v>
      </c>
      <c r="J13" s="17">
        <v>7</v>
      </c>
      <c r="K13" s="17" t="s">
        <v>22</v>
      </c>
      <c r="L13" s="20">
        <f t="shared" ref="L13:L14" si="2">I13</f>
        <v>4230</v>
      </c>
    </row>
    <row r="14" spans="1:13">
      <c r="E14" s="21"/>
      <c r="F14" s="22">
        <v>1</v>
      </c>
      <c r="G14" s="17" t="s">
        <v>23</v>
      </c>
      <c r="H14" s="17">
        <v>1000</v>
      </c>
      <c r="I14" s="16">
        <f t="shared" si="0"/>
        <v>1000</v>
      </c>
      <c r="J14" s="17">
        <v>10</v>
      </c>
      <c r="K14" s="17" t="s">
        <v>22</v>
      </c>
      <c r="L14" s="20">
        <f t="shared" si="2"/>
        <v>1000</v>
      </c>
    </row>
    <row r="15" spans="1:13">
      <c r="F15" s="23"/>
      <c r="G15" s="24" t="s">
        <v>24</v>
      </c>
      <c r="H15" s="24"/>
      <c r="I15" s="25"/>
      <c r="J15" s="24"/>
      <c r="K15" s="23"/>
      <c r="L15" s="26">
        <f>SUM(L10:L14)</f>
        <v>33810</v>
      </c>
    </row>
    <row r="16" spans="1:13">
      <c r="G16" s="27" t="s">
        <v>25</v>
      </c>
      <c r="H16" s="28"/>
      <c r="I16" s="28"/>
      <c r="J16" s="28"/>
      <c r="K16" s="16"/>
      <c r="L16" s="29">
        <f>L15/2000</f>
        <v>16.905000000000001</v>
      </c>
    </row>
    <row r="17" spans="1:27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1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</row>
    <row r="18" spans="1:27" ht="18" customHeight="1">
      <c r="B18" s="10">
        <v>2</v>
      </c>
      <c r="C18" s="11" t="s">
        <v>26</v>
      </c>
      <c r="D18" s="12"/>
      <c r="E18" s="32" t="s">
        <v>27</v>
      </c>
      <c r="F18" s="80">
        <v>18</v>
      </c>
      <c r="G18" s="33" t="s">
        <v>28</v>
      </c>
      <c r="H18" s="34">
        <v>0.4</v>
      </c>
      <c r="I18" s="35"/>
      <c r="J18" s="35"/>
      <c r="K18" s="16"/>
      <c r="L18" s="36">
        <f>F18*H18</f>
        <v>7.2</v>
      </c>
    </row>
    <row r="19" spans="1:27" ht="14.25" customHeight="1">
      <c r="G19" s="28" t="s">
        <v>29</v>
      </c>
      <c r="H19" s="28"/>
      <c r="I19" s="28"/>
      <c r="J19" s="28"/>
      <c r="K19" s="16"/>
      <c r="L19" s="37">
        <f>L18</f>
        <v>7.2</v>
      </c>
    </row>
    <row r="20" spans="1:27">
      <c r="A20" s="30"/>
      <c r="B20" s="30"/>
      <c r="C20" s="30"/>
      <c r="D20" s="30"/>
      <c r="E20" s="30"/>
      <c r="F20" s="30"/>
      <c r="G20" s="38" t="s">
        <v>30</v>
      </c>
      <c r="H20" s="39"/>
      <c r="I20" s="39"/>
      <c r="J20" s="39"/>
      <c r="K20" s="40"/>
      <c r="L20" s="41">
        <f>L19+L16</f>
        <v>24.105</v>
      </c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</row>
    <row r="21" spans="1:27" ht="15.75" customHeight="1"/>
    <row r="22" spans="1:27" ht="15.75" customHeight="1">
      <c r="B22" s="10">
        <v>3</v>
      </c>
      <c r="C22" s="11" t="s">
        <v>31</v>
      </c>
      <c r="D22" s="12"/>
      <c r="E22" s="12"/>
      <c r="F22" s="42"/>
      <c r="G22" s="13" t="s">
        <v>7</v>
      </c>
      <c r="H22" s="13"/>
      <c r="I22" s="13"/>
      <c r="J22" s="13"/>
      <c r="K22" s="16"/>
      <c r="L22" s="13" t="s">
        <v>32</v>
      </c>
    </row>
    <row r="23" spans="1:27" ht="15.75" customHeight="1">
      <c r="E23" s="30" t="s">
        <v>33</v>
      </c>
      <c r="F23" s="40"/>
      <c r="G23" s="43">
        <v>205000</v>
      </c>
      <c r="H23" s="44"/>
      <c r="I23" s="44"/>
      <c r="J23" s="44"/>
      <c r="K23" s="16"/>
      <c r="L23" s="45"/>
    </row>
    <row r="24" spans="1:27" ht="15.75" customHeight="1">
      <c r="E24" s="18" t="s">
        <v>34</v>
      </c>
      <c r="F24" s="46">
        <v>20</v>
      </c>
      <c r="G24" s="47">
        <f>G23/F24</f>
        <v>10250</v>
      </c>
      <c r="H24" s="48"/>
      <c r="I24" s="48"/>
      <c r="J24" s="48"/>
      <c r="K24" s="16"/>
      <c r="L24" s="49">
        <f>G24/E3</f>
        <v>16.532258064516128</v>
      </c>
    </row>
    <row r="25" spans="1:27" ht="15.75" customHeight="1">
      <c r="G25" s="27" t="s">
        <v>35</v>
      </c>
      <c r="H25" s="28"/>
      <c r="I25" s="28"/>
      <c r="J25" s="28"/>
      <c r="K25" s="16"/>
      <c r="L25" s="37">
        <f>L24</f>
        <v>16.532258064516128</v>
      </c>
    </row>
    <row r="26" spans="1:27" ht="15.75" customHeight="1">
      <c r="G26" s="50" t="s">
        <v>36</v>
      </c>
      <c r="H26" s="39"/>
      <c r="I26" s="39"/>
      <c r="J26" s="39"/>
      <c r="K26" s="16"/>
      <c r="L26" s="41">
        <f>L25+L20</f>
        <v>40.637258064516132</v>
      </c>
    </row>
    <row r="27" spans="1:27" ht="15.75" customHeight="1"/>
    <row r="28" spans="1:27" ht="15.75" customHeight="1">
      <c r="B28" s="10" t="s">
        <v>37</v>
      </c>
      <c r="C28" s="11" t="s">
        <v>38</v>
      </c>
      <c r="D28" s="12"/>
      <c r="E28" s="12"/>
      <c r="F28" s="42"/>
      <c r="G28" s="13" t="s">
        <v>7</v>
      </c>
      <c r="H28" s="13"/>
      <c r="I28" s="13"/>
      <c r="J28" s="13"/>
      <c r="K28" s="16"/>
      <c r="L28" s="13" t="s">
        <v>32</v>
      </c>
    </row>
    <row r="29" spans="1:27" ht="15.75" customHeight="1">
      <c r="G29" s="16" t="s">
        <v>39</v>
      </c>
      <c r="H29" s="51">
        <v>8950</v>
      </c>
      <c r="I29" s="16"/>
      <c r="J29" s="16"/>
      <c r="K29" s="16"/>
      <c r="L29" s="47">
        <f>H29/E3</f>
        <v>14.435483870967742</v>
      </c>
    </row>
    <row r="30" spans="1:27" ht="15.75" customHeight="1">
      <c r="B30" s="9"/>
      <c r="G30" s="16" t="s">
        <v>40</v>
      </c>
      <c r="H30" s="43">
        <v>8700</v>
      </c>
      <c r="I30" s="16"/>
      <c r="J30" s="16"/>
      <c r="K30" s="16"/>
      <c r="L30" s="47">
        <f>H30/E3</f>
        <v>14.03225806451613</v>
      </c>
    </row>
    <row r="31" spans="1:27" ht="15.75" customHeight="1">
      <c r="G31" s="52" t="s">
        <v>24</v>
      </c>
      <c r="H31" s="52"/>
      <c r="I31" s="52"/>
      <c r="J31" s="52"/>
      <c r="K31" s="16"/>
      <c r="L31" s="53">
        <f>SUM(L29:L30)</f>
        <v>28.467741935483872</v>
      </c>
    </row>
    <row r="32" spans="1:27" ht="15.75" customHeight="1">
      <c r="G32" s="27" t="s">
        <v>41</v>
      </c>
      <c r="H32" s="28"/>
      <c r="I32" s="28"/>
      <c r="J32" s="28"/>
      <c r="K32" s="16"/>
      <c r="L32" s="37">
        <f>L31</f>
        <v>28.467741935483872</v>
      </c>
    </row>
    <row r="33" spans="2:12" ht="15.75" customHeight="1">
      <c r="B33" s="5"/>
      <c r="L33" s="54"/>
    </row>
    <row r="34" spans="2:12" ht="15.75" customHeight="1">
      <c r="B34" s="10" t="s">
        <v>42</v>
      </c>
      <c r="C34" s="11" t="s">
        <v>43</v>
      </c>
      <c r="D34" s="12"/>
      <c r="E34" s="12"/>
      <c r="F34" s="42"/>
      <c r="G34" s="13" t="s">
        <v>7</v>
      </c>
      <c r="H34" s="13"/>
      <c r="I34" s="13"/>
      <c r="J34" s="13"/>
      <c r="K34" s="16"/>
      <c r="L34" s="13" t="s">
        <v>32</v>
      </c>
    </row>
    <row r="35" spans="2:12" ht="15.75" customHeight="1">
      <c r="G35" s="35" t="s">
        <v>44</v>
      </c>
      <c r="H35" s="55">
        <v>0</v>
      </c>
      <c r="I35" s="15"/>
      <c r="J35" s="15"/>
      <c r="K35" s="16"/>
      <c r="L35" s="47">
        <f>H35/E3</f>
        <v>0</v>
      </c>
    </row>
    <row r="36" spans="2:12" ht="15.75" customHeight="1">
      <c r="G36" s="35" t="s">
        <v>45</v>
      </c>
      <c r="H36" s="56">
        <v>270</v>
      </c>
      <c r="I36" s="15"/>
      <c r="J36" s="15"/>
      <c r="K36" s="16"/>
      <c r="L36" s="47">
        <f>H36/E3</f>
        <v>0.43548387096774194</v>
      </c>
    </row>
    <row r="37" spans="2:12" ht="15.75" customHeight="1">
      <c r="G37" s="35" t="s">
        <v>46</v>
      </c>
      <c r="H37" s="55">
        <v>0</v>
      </c>
      <c r="I37" s="15"/>
      <c r="J37" s="15"/>
      <c r="K37" s="16"/>
      <c r="L37" s="47">
        <f>H37/E3</f>
        <v>0</v>
      </c>
    </row>
    <row r="38" spans="2:12" ht="15.75" customHeight="1">
      <c r="G38" s="52" t="s">
        <v>24</v>
      </c>
      <c r="H38" s="52"/>
      <c r="I38" s="52"/>
      <c r="J38" s="52"/>
      <c r="K38" s="16"/>
      <c r="L38" s="53">
        <f>SUM(L35:L37)</f>
        <v>0.43548387096774194</v>
      </c>
    </row>
    <row r="39" spans="2:12" ht="15.75" customHeight="1">
      <c r="G39" s="28" t="s">
        <v>29</v>
      </c>
      <c r="H39" s="28"/>
      <c r="I39" s="28"/>
      <c r="J39" s="28"/>
      <c r="K39" s="16"/>
      <c r="L39" s="37">
        <f>L38</f>
        <v>0.43548387096774194</v>
      </c>
    </row>
    <row r="40" spans="2:12" ht="15.75" customHeight="1">
      <c r="B40" s="5"/>
    </row>
    <row r="41" spans="2:12" ht="15.75" customHeight="1">
      <c r="B41" s="10" t="s">
        <v>47</v>
      </c>
      <c r="C41" s="11" t="s">
        <v>48</v>
      </c>
      <c r="D41" s="12"/>
      <c r="E41" s="12"/>
      <c r="F41" s="12"/>
      <c r="G41" s="35" t="s">
        <v>49</v>
      </c>
      <c r="H41" s="55">
        <v>0</v>
      </c>
      <c r="I41" s="15"/>
      <c r="J41" s="15"/>
      <c r="K41" s="16"/>
      <c r="L41" s="47">
        <f>H41*12</f>
        <v>0</v>
      </c>
    </row>
    <row r="42" spans="2:12" ht="15.75" customHeight="1">
      <c r="G42" s="27" t="s">
        <v>50</v>
      </c>
      <c r="H42" s="28"/>
      <c r="I42" s="28"/>
      <c r="J42" s="28"/>
      <c r="K42" s="16"/>
      <c r="L42" s="37">
        <f>L41/E3</f>
        <v>0</v>
      </c>
    </row>
    <row r="43" spans="2:12" ht="15.75" customHeight="1"/>
    <row r="44" spans="2:12" ht="15.75" customHeight="1">
      <c r="C44" s="57"/>
      <c r="D44" s="6"/>
      <c r="E44" s="6"/>
      <c r="F44" s="6"/>
      <c r="G44" s="50" t="s">
        <v>51</v>
      </c>
      <c r="H44" s="58"/>
      <c r="I44" s="58"/>
      <c r="J44" s="58"/>
      <c r="K44" s="16"/>
      <c r="L44" s="59">
        <f>L42+L39+L32+L19+L25+L16</f>
        <v>69.540483870967734</v>
      </c>
    </row>
    <row r="45" spans="2:12" ht="15.75" customHeight="1"/>
    <row r="46" spans="2:12" ht="15.75" customHeight="1"/>
    <row r="47" spans="2:12" ht="15.75" customHeight="1">
      <c r="B47" s="10"/>
      <c r="C47" s="11" t="s">
        <v>52</v>
      </c>
      <c r="D47" s="12"/>
      <c r="E47" s="12"/>
      <c r="F47" s="12"/>
      <c r="G47" s="60" t="s">
        <v>7</v>
      </c>
      <c r="H47" s="61"/>
      <c r="I47" s="61"/>
      <c r="J47" s="61"/>
      <c r="K47" s="62"/>
      <c r="L47" s="63" t="s">
        <v>32</v>
      </c>
    </row>
    <row r="48" spans="2:12" ht="15.75" customHeight="1">
      <c r="G48" s="64" t="s">
        <v>53</v>
      </c>
      <c r="H48" s="65"/>
      <c r="I48" s="65"/>
      <c r="J48" s="65"/>
      <c r="K48" s="16"/>
      <c r="L48" s="66">
        <f>L16</f>
        <v>16.905000000000001</v>
      </c>
    </row>
    <row r="49" spans="2:13" ht="15.75" customHeight="1">
      <c r="G49" s="64" t="s">
        <v>54</v>
      </c>
      <c r="H49" s="65"/>
      <c r="I49" s="65"/>
      <c r="J49" s="65"/>
      <c r="K49" s="16"/>
      <c r="L49" s="66">
        <f>L25</f>
        <v>16.532258064516128</v>
      </c>
      <c r="M49" s="67"/>
    </row>
    <row r="50" spans="2:13" ht="15.75" customHeight="1">
      <c r="G50" s="64" t="s">
        <v>55</v>
      </c>
      <c r="H50" s="65"/>
      <c r="I50" s="65"/>
      <c r="J50" s="65"/>
      <c r="K50" s="16"/>
      <c r="L50" s="66">
        <f>L19</f>
        <v>7.2</v>
      </c>
    </row>
    <row r="51" spans="2:13" ht="15.75" customHeight="1">
      <c r="G51" s="64" t="s">
        <v>56</v>
      </c>
      <c r="H51" s="65"/>
      <c r="I51" s="65"/>
      <c r="J51" s="65"/>
      <c r="K51" s="16"/>
      <c r="L51" s="66">
        <f>L32</f>
        <v>28.467741935483872</v>
      </c>
    </row>
    <row r="52" spans="2:13" ht="15.75" customHeight="1">
      <c r="G52" s="64" t="s">
        <v>57</v>
      </c>
      <c r="H52" s="65"/>
      <c r="I52" s="65"/>
      <c r="J52" s="65"/>
      <c r="K52" s="16"/>
      <c r="L52" s="66">
        <f>L39</f>
        <v>0.43548387096774194</v>
      </c>
    </row>
    <row r="53" spans="2:13" ht="15.75" customHeight="1">
      <c r="G53" s="68" t="s">
        <v>58</v>
      </c>
      <c r="H53" s="69"/>
      <c r="I53" s="69"/>
      <c r="J53" s="69"/>
      <c r="K53" s="70"/>
      <c r="L53" s="71">
        <f>L42</f>
        <v>0</v>
      </c>
    </row>
    <row r="54" spans="2:13" ht="15.75" customHeight="1"/>
    <row r="55" spans="2:13" ht="15.75" customHeight="1">
      <c r="B55" s="30"/>
      <c r="C55" s="30"/>
      <c r="D55" s="6"/>
      <c r="F55" s="72"/>
      <c r="G55" s="73" t="s">
        <v>59</v>
      </c>
      <c r="H55" s="74"/>
      <c r="I55" s="75"/>
      <c r="J55" s="75"/>
      <c r="K55" s="76">
        <f>L19</f>
        <v>7.2</v>
      </c>
    </row>
    <row r="56" spans="2:13" ht="15.75" customHeight="1">
      <c r="F56" s="30"/>
      <c r="G56" s="77" t="s">
        <v>60</v>
      </c>
      <c r="H56" s="78"/>
      <c r="I56" s="78"/>
      <c r="J56" s="78"/>
      <c r="K56" s="79">
        <f>L26</f>
        <v>40.637258064516132</v>
      </c>
    </row>
    <row r="57" spans="2:13" ht="15.75" customHeight="1"/>
    <row r="58" spans="2:13" ht="15.75" customHeight="1"/>
    <row r="59" spans="2:13" ht="15.75" customHeight="1"/>
    <row r="60" spans="2:13" ht="15.75" customHeight="1"/>
    <row r="61" spans="2:13" ht="15.75" customHeight="1"/>
    <row r="62" spans="2:13" ht="15.75" customHeight="1"/>
    <row r="63" spans="2:13" ht="15.75" customHeight="1"/>
    <row r="64" spans="2:1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L13">
    <cfRule type="notContainsBlanks" dxfId="0" priority="1">
      <formula>LEN(TRIM(L13))&gt;0</formula>
    </cfRule>
  </conditionalFormatting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Sašo Knez</dc:creator>
  <cp:keywords/>
  <dc:description/>
  <cp:lastModifiedBy/>
  <cp:revision/>
  <dcterms:created xsi:type="dcterms:W3CDTF">2018-08-28T16:15:01Z</dcterms:created>
  <dcterms:modified xsi:type="dcterms:W3CDTF">2022-11-12T11:35:36Z</dcterms:modified>
  <cp:category/>
  <cp:contentStatus/>
</cp:coreProperties>
</file>